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85134ffc2ac73a9/デスクトップ/"/>
    </mc:Choice>
  </mc:AlternateContent>
  <xr:revisionPtr revIDLastSave="0" documentId="8_{E8547B97-7A1D-4BC5-AB96-2EBD66C35BEC}" xr6:coauthVersionLast="47" xr6:coauthVersionMax="47" xr10:uidLastSave="{00000000-0000-0000-0000-000000000000}"/>
  <bookViews>
    <workbookView xWindow="-120" yWindow="-120" windowWidth="29040" windowHeight="15720" xr2:uid="{95C9DD25-2D5E-4082-8C7B-A1389EEBB430}"/>
  </bookViews>
  <sheets>
    <sheet name="Sheet1" sheetId="1" r:id="rId1"/>
  </sheets>
  <definedNames>
    <definedName name="_xlnm.Print_Area" localSheetId="0">Sheet1!$B$1:$I$39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7" i="1"/>
  <c r="H18" i="1"/>
  <c r="H20" i="1"/>
  <c r="H13" i="1"/>
  <c r="H5" i="1"/>
  <c r="H6" i="1"/>
  <c r="H7" i="1"/>
  <c r="H8" i="1"/>
  <c r="H9" i="1"/>
  <c r="H10" i="1"/>
  <c r="H11" i="1"/>
  <c r="H16" i="1" s="1"/>
  <c r="H12" i="1"/>
  <c r="H14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" i="1"/>
  <c r="L24" i="1"/>
  <c r="L21" i="1"/>
  <c r="L18" i="1"/>
  <c r="M7" i="1"/>
  <c r="M10" i="1" s="1"/>
  <c r="M5" i="1"/>
  <c r="H21" i="1" l="1"/>
  <c r="H19" i="1"/>
  <c r="I16" i="1"/>
  <c r="H40" i="1"/>
</calcChain>
</file>

<file path=xl/sharedStrings.xml><?xml version="1.0" encoding="utf-8"?>
<sst xmlns="http://schemas.openxmlformats.org/spreadsheetml/2006/main" count="57" uniqueCount="48">
  <si>
    <t>実行予算</t>
    <rPh sb="0" eb="2">
      <t>ジッコウ</t>
    </rPh>
    <rPh sb="2" eb="4">
      <t>ヨサン</t>
    </rPh>
    <phoneticPr fontId="2"/>
  </si>
  <si>
    <t>No</t>
    <phoneticPr fontId="2"/>
  </si>
  <si>
    <t>工種</t>
    <rPh sb="0" eb="2">
      <t>コウシュ</t>
    </rPh>
    <phoneticPr fontId="2"/>
  </si>
  <si>
    <t>種別</t>
    <rPh sb="0" eb="2">
      <t>シュベツ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</si>
  <si>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</si>
  <si>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</si>
  <si>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</si>
  <si>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</si>
  <si>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</si>
  <si>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エンタ邸　駐車場　造成工事</t>
    <rPh sb="3" eb="4">
      <t>テイ</t>
    </rPh>
    <rPh sb="5" eb="8">
      <t>チュウシャジョウ</t>
    </rPh>
    <rPh sb="9" eb="11">
      <t>ゾウセイ</t>
    </rPh>
    <rPh sb="11" eb="13">
      <t>コウジ</t>
    </rPh>
    <phoneticPr fontId="2"/>
  </si>
  <si>
    <t>1人工の金額</t>
    <rPh sb="1" eb="3">
      <t>ニンク</t>
    </rPh>
    <rPh sb="4" eb="6">
      <t>キンガク</t>
    </rPh>
    <phoneticPr fontId="2"/>
  </si>
  <si>
    <t>施工人数</t>
    <rPh sb="0" eb="2">
      <t>セコウ</t>
    </rPh>
    <rPh sb="2" eb="4">
      <t>ニンズウ</t>
    </rPh>
    <phoneticPr fontId="2"/>
  </si>
  <si>
    <t>一人当りの施工数量</t>
    <rPh sb="0" eb="2">
      <t>ヒトリ</t>
    </rPh>
    <rPh sb="2" eb="3">
      <t>アタ</t>
    </rPh>
    <rPh sb="5" eb="7">
      <t>セコウ</t>
    </rPh>
    <rPh sb="7" eb="9">
      <t>スウリョウ</t>
    </rPh>
    <phoneticPr fontId="2"/>
  </si>
  <si>
    <t>m2</t>
    <phoneticPr fontId="2"/>
  </si>
  <si>
    <t>施工ロス</t>
    <rPh sb="0" eb="2">
      <t>セコウ</t>
    </rPh>
    <phoneticPr fontId="2"/>
  </si>
  <si>
    <t>日</t>
    <rPh sb="0" eb="1">
      <t>ニチ</t>
    </rPh>
    <phoneticPr fontId="2"/>
  </si>
  <si>
    <t>28,700円/人×3人×7日÷1000</t>
    <rPh sb="6" eb="7">
      <t>エン</t>
    </rPh>
    <rPh sb="8" eb="9">
      <t>ニン</t>
    </rPh>
    <rPh sb="11" eb="12">
      <t>ニン</t>
    </rPh>
    <rPh sb="14" eb="15">
      <t>カ</t>
    </rPh>
    <phoneticPr fontId="2"/>
  </si>
  <si>
    <t>左官工</t>
    <rPh sb="0" eb="3">
      <t>サカンコウ</t>
    </rPh>
    <phoneticPr fontId="2"/>
  </si>
  <si>
    <t>交通費</t>
    <rPh sb="0" eb="3">
      <t>コウツウヒ</t>
    </rPh>
    <phoneticPr fontId="2"/>
  </si>
  <si>
    <t>日</t>
    <rPh sb="0" eb="1">
      <t>ヒ</t>
    </rPh>
    <phoneticPr fontId="2"/>
  </si>
  <si>
    <t>機械費</t>
    <rPh sb="0" eb="3">
      <t>キカイヒ</t>
    </rPh>
    <phoneticPr fontId="2"/>
  </si>
  <si>
    <t>車代</t>
    <rPh sb="0" eb="2">
      <t>クルマダイ</t>
    </rPh>
    <phoneticPr fontId="2"/>
  </si>
  <si>
    <t>5年ローン</t>
    <rPh sb="1" eb="2">
      <t>ネン</t>
    </rPh>
    <phoneticPr fontId="2"/>
  </si>
  <si>
    <t>発電機</t>
    <rPh sb="0" eb="3">
      <t>ハツデンキ</t>
    </rPh>
    <phoneticPr fontId="2"/>
  </si>
  <si>
    <t>ハンマードリル</t>
    <phoneticPr fontId="2"/>
  </si>
  <si>
    <t>小型発電機</t>
    <rPh sb="0" eb="2">
      <t>コガタ</t>
    </rPh>
    <rPh sb="2" eb="5">
      <t>ハツデンキ</t>
    </rPh>
    <phoneticPr fontId="2"/>
  </si>
  <si>
    <t>円</t>
    <rPh sb="0" eb="1">
      <t>エン</t>
    </rPh>
    <phoneticPr fontId="2"/>
  </si>
  <si>
    <t>機械燃料</t>
    <rPh sb="0" eb="2">
      <t>キカイ</t>
    </rPh>
    <rPh sb="2" eb="4">
      <t>ネンリョウ</t>
    </rPh>
    <phoneticPr fontId="2"/>
  </si>
  <si>
    <t>L</t>
    <phoneticPr fontId="2"/>
  </si>
  <si>
    <t>20L/日×4日(使用日数)</t>
    <rPh sb="4" eb="5">
      <t>ヒ</t>
    </rPh>
    <rPh sb="7" eb="8">
      <t>カ</t>
    </rPh>
    <rPh sb="9" eb="11">
      <t>シヨウ</t>
    </rPh>
    <rPh sb="11" eb="13">
      <t>ニッスウ</t>
    </rPh>
    <phoneticPr fontId="2"/>
  </si>
  <si>
    <t xml:space="preserve">2.5KVA </t>
    <phoneticPr fontId="2"/>
  </si>
  <si>
    <t>1年間で3ヶ月使用×5年　90日×5年(対応年数)</t>
    <rPh sb="1" eb="2">
      <t>ネン</t>
    </rPh>
    <rPh sb="2" eb="3">
      <t>カン</t>
    </rPh>
    <rPh sb="6" eb="7">
      <t>ゲツ</t>
    </rPh>
    <rPh sb="7" eb="9">
      <t>シヨウ</t>
    </rPh>
    <rPh sb="11" eb="12">
      <t>ネン</t>
    </rPh>
    <rPh sb="15" eb="16">
      <t>ニチ</t>
    </rPh>
    <rPh sb="18" eb="19">
      <t>ネン</t>
    </rPh>
    <rPh sb="20" eb="22">
      <t>タイオウ</t>
    </rPh>
    <rPh sb="22" eb="24">
      <t>ネンスウ</t>
    </rPh>
    <phoneticPr fontId="2"/>
  </si>
  <si>
    <t>1年間で3ヶ月使用×3年　90日×3年(対応年数)</t>
    <rPh sb="1" eb="2">
      <t>ネン</t>
    </rPh>
    <rPh sb="2" eb="3">
      <t>カン</t>
    </rPh>
    <rPh sb="6" eb="7">
      <t>ゲツ</t>
    </rPh>
    <rPh sb="7" eb="9">
      <t>シヨウ</t>
    </rPh>
    <rPh sb="11" eb="12">
      <t>ネン</t>
    </rPh>
    <rPh sb="15" eb="16">
      <t>ニチ</t>
    </rPh>
    <rPh sb="18" eb="19">
      <t>ネン</t>
    </rPh>
    <rPh sb="20" eb="22">
      <t>タイオウ</t>
    </rPh>
    <rPh sb="22" eb="24">
      <t>ネンスウ</t>
    </rPh>
    <phoneticPr fontId="2"/>
  </si>
  <si>
    <t>3台×3日</t>
    <rPh sb="1" eb="2">
      <t>ダイ</t>
    </rPh>
    <rPh sb="4" eb="5">
      <t>カ</t>
    </rPh>
    <phoneticPr fontId="2"/>
  </si>
  <si>
    <t>マキタインパクト</t>
    <phoneticPr fontId="2"/>
  </si>
  <si>
    <t>通信交通費</t>
    <rPh sb="0" eb="2">
      <t>ツウシン</t>
    </rPh>
    <rPh sb="2" eb="5">
      <t>コウツウヒ</t>
    </rPh>
    <phoneticPr fontId="2"/>
  </si>
  <si>
    <t>社会保険料</t>
    <rPh sb="0" eb="5">
      <t>シャカイホケンリョウ</t>
    </rPh>
    <phoneticPr fontId="2"/>
  </si>
  <si>
    <t>3人×28,700円×7日×17％</t>
    <rPh sb="1" eb="2">
      <t>ニン</t>
    </rPh>
    <rPh sb="9" eb="10">
      <t>エン</t>
    </rPh>
    <rPh sb="12" eb="13">
      <t>カ</t>
    </rPh>
    <phoneticPr fontId="2"/>
  </si>
  <si>
    <t>式</t>
    <rPh sb="0" eb="1">
      <t>シキ</t>
    </rPh>
    <phoneticPr fontId="2"/>
  </si>
  <si>
    <t>合計</t>
    <rPh sb="0" eb="2">
      <t>ゴウケイ</t>
    </rPh>
    <phoneticPr fontId="2"/>
  </si>
  <si>
    <t>会社の経費</t>
    <rPh sb="0" eb="2">
      <t>カイシャ</t>
    </rPh>
    <rPh sb="3" eb="5">
      <t>ケイヒ</t>
    </rPh>
    <phoneticPr fontId="2"/>
  </si>
  <si>
    <t>1工事辺りに15％前後</t>
    <rPh sb="1" eb="3">
      <t>コウジ</t>
    </rPh>
    <rPh sb="3" eb="4">
      <t>アタ</t>
    </rPh>
    <rPh sb="9" eb="11">
      <t>ゼンゴ</t>
    </rPh>
    <phoneticPr fontId="2"/>
  </si>
  <si>
    <t>総合計</t>
    <rPh sb="0" eb="3">
      <t>ソウゴウケイ</t>
    </rPh>
    <phoneticPr fontId="2"/>
  </si>
  <si>
    <t>1年間で3ヶ月使用×2年　90日×2年(対応年数)</t>
    <rPh sb="1" eb="2">
      <t>ネン</t>
    </rPh>
    <rPh sb="2" eb="3">
      <t>カン</t>
    </rPh>
    <rPh sb="6" eb="7">
      <t>ゲツ</t>
    </rPh>
    <rPh sb="7" eb="9">
      <t>シヨウ</t>
    </rPh>
    <rPh sb="11" eb="12">
      <t>ネン</t>
    </rPh>
    <rPh sb="15" eb="16">
      <t>ニチ</t>
    </rPh>
    <rPh sb="18" eb="19">
      <t>ネン</t>
    </rPh>
    <rPh sb="20" eb="22">
      <t>タイオウ</t>
    </rPh>
    <rPh sb="22" eb="24">
      <t>ネンスウ</t>
    </rPh>
    <phoneticPr fontId="2"/>
  </si>
  <si>
    <t>500万÷60回=83,333円÷20日=4166円/日</t>
    <rPh sb="3" eb="4">
      <t>マン</t>
    </rPh>
    <rPh sb="7" eb="8">
      <t>カイ</t>
    </rPh>
    <rPh sb="15" eb="16">
      <t>エン</t>
    </rPh>
    <rPh sb="19" eb="20">
      <t>ニチ</t>
    </rPh>
    <rPh sb="25" eb="26">
      <t>エン</t>
    </rPh>
    <rPh sb="27" eb="28">
      <t>ヒ</t>
    </rPh>
    <phoneticPr fontId="2"/>
  </si>
  <si>
    <t>車：4,200円/日+燃料8,000円</t>
    <rPh sb="0" eb="1">
      <t>クルマ</t>
    </rPh>
    <rPh sb="7" eb="8">
      <t>エン</t>
    </rPh>
    <rPh sb="9" eb="10">
      <t>ヒ</t>
    </rPh>
    <rPh sb="11" eb="13">
      <t>ネンリョウ</t>
    </rPh>
    <rPh sb="18" eb="19">
      <t>エン</t>
    </rPh>
    <phoneticPr fontId="2"/>
  </si>
  <si>
    <t>↑合計÷全部数量=施工単価/m2</t>
    <rPh sb="1" eb="3">
      <t>ゴウケイ</t>
    </rPh>
    <rPh sb="4" eb="6">
      <t>ゼンブ</t>
    </rPh>
    <rPh sb="6" eb="8">
      <t>スウリョウ</t>
    </rPh>
    <rPh sb="9" eb="11">
      <t>セコウ</t>
    </rPh>
    <rPh sb="11" eb="13">
      <t>タンカ</t>
    </rPh>
    <phoneticPr fontId="2"/>
  </si>
  <si>
    <t>会社経費は総額に15％乗せる</t>
    <rPh sb="0" eb="2">
      <t>カイシャ</t>
    </rPh>
    <rPh sb="2" eb="4">
      <t>ケイヒ</t>
    </rPh>
    <rPh sb="5" eb="7">
      <t>ソウガク</t>
    </rPh>
    <rPh sb="11" eb="12">
      <t>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</si>
</sst>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>
      <alignment vertical="center"/>
    </xf>
    <xf numFmtId="0" fontId="0" fillId="0" borderId="1" xfId="0" applyBorder="1" applyAlignment="1">
      <alignment vertical="center" shrinkToFit="1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38" fontId="0" fillId="0" borderId="0" xfId="0" applyNumberFormat="1">
      <alignment vertical="center"/>
    </xf>
    <xf numFmtId="0" fontId="3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FBDA3-56BB-466E-87C7-00B2688D3B52}">
  <dimension ref="B1:N40"/>
  <sheetViews>
    <sheetView tabSelected="1" view="pageBreakPreview" zoomScale="115" zoomScaleNormal="100" zoomScaleSheetLayoutView="115" workbookViewId="0">
      <selection activeCell="G8" sqref="G8"/>
    </sheetView>
  </sheetViews>
  <sheetFormatPr defaultRowHeight="18.75" x14ac:dyDescent="0.4"/>
  <cols>
    <col min="2" max="2" width="4.5" customWidth="1"/>
    <col min="3" max="4" width="12.875" customWidth="1"/>
    <col min="5" max="5" width="5.25" style="10" bestFit="1" customWidth="1"/>
    <col min="8" max="8" width="9.5" bestFit="1" customWidth="1"/>
    <col min="9" max="9" width="28" customWidth="1"/>
    <col min="11" max="11" width="14.875" customWidth="1"/>
    <col min="12" max="12" width="10" customWidth="1"/>
  </cols>
  <sheetData>
    <row r="1" spans="2:14" x14ac:dyDescent="0.4">
      <c r="B1" t="s">
        <v>0</v>
      </c>
    </row>
    <row r="2" spans="2:14" x14ac:dyDescent="0.4">
      <c r="I2" t="s">
        <v>9</v>
      </c>
    </row>
    <row r="3" spans="2:14" ht="19.5" thickBot="1" x14ac:dyDescent="0.45">
      <c r="B3" s="1" t="s">
        <v>1</v>
      </c>
      <c r="C3" s="2" t="s">
        <v>2</v>
      </c>
      <c r="D3" s="2" t="s">
        <v>3</v>
      </c>
      <c r="E3" s="2" t="s">
        <v>4</v>
      </c>
      <c r="F3" s="2" t="s">
        <v>6</v>
      </c>
      <c r="G3" s="2" t="s">
        <v>5</v>
      </c>
      <c r="H3" s="2" t="s">
        <v>7</v>
      </c>
      <c r="I3" s="2" t="s">
        <v>8</v>
      </c>
      <c r="K3" s="11" t="s">
        <v>10</v>
      </c>
      <c r="M3" s="6" t="s">
        <v>11</v>
      </c>
    </row>
    <row r="4" spans="2:14" ht="19.5" thickBot="1" x14ac:dyDescent="0.45">
      <c r="B4" s="1"/>
      <c r="C4" s="8" t="s">
        <v>17</v>
      </c>
      <c r="D4" s="8"/>
      <c r="E4" s="2" t="s">
        <v>13</v>
      </c>
      <c r="F4" s="3">
        <v>610</v>
      </c>
      <c r="G4" s="3">
        <v>1000</v>
      </c>
      <c r="H4" s="3">
        <f>IF(G4="","",F4*G4)</f>
        <v>610000</v>
      </c>
      <c r="I4" s="1" t="s">
        <v>16</v>
      </c>
      <c r="K4" s="5">
        <v>28700</v>
      </c>
      <c r="M4" s="4">
        <v>3</v>
      </c>
    </row>
    <row r="5" spans="2:14" ht="19.5" thickBot="1" x14ac:dyDescent="0.45">
      <c r="B5" s="1"/>
      <c r="C5" s="8"/>
      <c r="D5" s="8"/>
      <c r="E5" s="2"/>
      <c r="F5" s="3"/>
      <c r="G5" s="3"/>
      <c r="H5" s="3" t="str">
        <f t="shared" ref="H5:H39" si="0">IF(G5="","",F5*G5)</f>
        <v/>
      </c>
      <c r="I5" s="1"/>
      <c r="M5" s="5">
        <f>K4*M4</f>
        <v>86100</v>
      </c>
    </row>
    <row r="6" spans="2:14" ht="19.5" thickBot="1" x14ac:dyDescent="0.45">
      <c r="B6" s="1"/>
      <c r="C6" s="8" t="s">
        <v>20</v>
      </c>
      <c r="D6" s="8" t="s">
        <v>23</v>
      </c>
      <c r="E6" s="2" t="s">
        <v>15</v>
      </c>
      <c r="F6" s="3">
        <v>667</v>
      </c>
      <c r="G6" s="3">
        <v>7</v>
      </c>
      <c r="H6" s="3">
        <f t="shared" si="0"/>
        <v>4669</v>
      </c>
      <c r="I6" s="1" t="s">
        <v>30</v>
      </c>
      <c r="K6" t="s">
        <v>12</v>
      </c>
    </row>
    <row r="7" spans="2:14" ht="19.5" thickBot="1" x14ac:dyDescent="0.45">
      <c r="B7" s="1"/>
      <c r="C7" s="8"/>
      <c r="D7" s="8" t="s">
        <v>24</v>
      </c>
      <c r="E7" s="2" t="s">
        <v>19</v>
      </c>
      <c r="F7" s="3">
        <v>371</v>
      </c>
      <c r="G7" s="3">
        <v>9</v>
      </c>
      <c r="H7" s="3">
        <f t="shared" si="0"/>
        <v>3339</v>
      </c>
      <c r="I7" s="1" t="s">
        <v>33</v>
      </c>
      <c r="K7" s="4">
        <v>50</v>
      </c>
      <c r="L7" t="s">
        <v>13</v>
      </c>
      <c r="M7" s="4">
        <f>ROUNDDOWN(G4/(K7*M4),2)</f>
        <v>6.66</v>
      </c>
      <c r="N7" t="s">
        <v>15</v>
      </c>
    </row>
    <row r="8" spans="2:14" x14ac:dyDescent="0.4">
      <c r="B8" s="1"/>
      <c r="C8" s="8"/>
      <c r="D8" s="8" t="s">
        <v>27</v>
      </c>
      <c r="E8" s="2" t="s">
        <v>28</v>
      </c>
      <c r="F8" s="3">
        <v>80</v>
      </c>
      <c r="G8" s="3">
        <v>180</v>
      </c>
      <c r="H8" s="3">
        <f t="shared" si="0"/>
        <v>14400</v>
      </c>
      <c r="I8" s="1" t="s">
        <v>29</v>
      </c>
    </row>
    <row r="9" spans="2:14" ht="19.5" thickBot="1" x14ac:dyDescent="0.45">
      <c r="B9" s="1"/>
      <c r="C9" s="8"/>
      <c r="D9" s="8" t="s">
        <v>34</v>
      </c>
      <c r="E9" s="2" t="s">
        <v>15</v>
      </c>
      <c r="F9" s="3">
        <v>278</v>
      </c>
      <c r="G9" s="3">
        <v>9</v>
      </c>
      <c r="H9" s="3">
        <f t="shared" si="0"/>
        <v>2502</v>
      </c>
      <c r="I9" s="1" t="s">
        <v>33</v>
      </c>
      <c r="K9" t="s">
        <v>14</v>
      </c>
    </row>
    <row r="10" spans="2:14" ht="19.5" thickBot="1" x14ac:dyDescent="0.45">
      <c r="B10" s="1"/>
      <c r="C10" s="8"/>
      <c r="D10" s="8"/>
      <c r="E10" s="2"/>
      <c r="F10" s="3"/>
      <c r="G10" s="3"/>
      <c r="H10" s="3" t="str">
        <f t="shared" si="0"/>
        <v/>
      </c>
      <c r="I10" s="1"/>
      <c r="K10">
        <v>1</v>
      </c>
      <c r="M10" s="4">
        <f>ROUNDUP(M7*K10,1)</f>
        <v>6.6999999999999993</v>
      </c>
      <c r="N10" t="s">
        <v>15</v>
      </c>
    </row>
    <row r="11" spans="2:14" x14ac:dyDescent="0.4">
      <c r="B11" s="1"/>
      <c r="C11" s="8" t="s">
        <v>18</v>
      </c>
      <c r="D11" s="8" t="s">
        <v>35</v>
      </c>
      <c r="E11" s="2" t="s">
        <v>19</v>
      </c>
      <c r="F11" s="3">
        <v>12200</v>
      </c>
      <c r="G11" s="3">
        <v>7</v>
      </c>
      <c r="H11" s="3">
        <f t="shared" si="0"/>
        <v>85400</v>
      </c>
      <c r="I11" s="1" t="s">
        <v>45</v>
      </c>
    </row>
    <row r="12" spans="2:14" x14ac:dyDescent="0.4">
      <c r="B12" s="1"/>
      <c r="C12" s="8"/>
      <c r="D12" s="8"/>
      <c r="E12" s="2"/>
      <c r="F12" s="3"/>
      <c r="G12" s="3"/>
      <c r="H12" s="3" t="str">
        <f t="shared" si="0"/>
        <v/>
      </c>
      <c r="I12" s="1"/>
      <c r="K12">
        <v>260</v>
      </c>
      <c r="L12" t="s">
        <v>15</v>
      </c>
    </row>
    <row r="13" spans="2:14" x14ac:dyDescent="0.4">
      <c r="B13" s="1"/>
      <c r="C13" s="8" t="s">
        <v>36</v>
      </c>
      <c r="D13" s="8"/>
      <c r="E13" s="2" t="s">
        <v>38</v>
      </c>
      <c r="F13" s="3">
        <v>102459</v>
      </c>
      <c r="G13" s="3">
        <v>1</v>
      </c>
      <c r="H13" s="3">
        <f t="shared" ref="H13" si="1">IF(G13="","",F13*G13)</f>
        <v>102459</v>
      </c>
      <c r="I13" s="1" t="s">
        <v>37</v>
      </c>
      <c r="K13" t="s">
        <v>21</v>
      </c>
    </row>
    <row r="14" spans="2:14" x14ac:dyDescent="0.4">
      <c r="B14" s="1"/>
      <c r="C14" s="8"/>
      <c r="D14" s="8"/>
      <c r="E14" s="2"/>
      <c r="F14" s="3"/>
      <c r="G14" s="3"/>
      <c r="H14" s="3" t="str">
        <f t="shared" si="0"/>
        <v/>
      </c>
      <c r="I14" s="1"/>
      <c r="K14" s="7">
        <v>5000000</v>
      </c>
      <c r="L14" t="s">
        <v>22</v>
      </c>
    </row>
    <row r="15" spans="2:14" x14ac:dyDescent="0.4">
      <c r="B15" s="1"/>
      <c r="C15" s="8"/>
      <c r="D15" s="8"/>
      <c r="E15" s="2"/>
      <c r="F15" s="3"/>
      <c r="G15" s="3"/>
      <c r="H15" s="3" t="str">
        <f t="shared" si="0"/>
        <v/>
      </c>
      <c r="I15" s="1"/>
      <c r="L15" t="s">
        <v>44</v>
      </c>
    </row>
    <row r="16" spans="2:14" x14ac:dyDescent="0.4">
      <c r="B16" s="1"/>
      <c r="C16" s="8" t="s">
        <v>39</v>
      </c>
      <c r="D16" s="8"/>
      <c r="E16" s="2"/>
      <c r="F16" s="3"/>
      <c r="G16" s="3"/>
      <c r="H16" s="3">
        <f>SUM(H4:H13)</f>
        <v>822769</v>
      </c>
      <c r="I16" s="14" t="str">
        <f>"@"&amp;ROUNDUP(H16/G4,0)</f>
        <v>@823</v>
      </c>
    </row>
    <row r="17" spans="2:13" x14ac:dyDescent="0.4">
      <c r="B17" s="1"/>
      <c r="C17" s="8"/>
      <c r="D17" s="8"/>
      <c r="E17" s="2"/>
      <c r="F17" s="3"/>
      <c r="G17" s="3"/>
      <c r="H17" s="3" t="str">
        <f t="shared" si="0"/>
        <v/>
      </c>
      <c r="I17" s="14" t="s">
        <v>46</v>
      </c>
      <c r="K17" t="s">
        <v>25</v>
      </c>
      <c r="L17" t="s">
        <v>31</v>
      </c>
    </row>
    <row r="18" spans="2:13" x14ac:dyDescent="0.4">
      <c r="B18" s="1"/>
      <c r="C18" s="8"/>
      <c r="D18" s="8"/>
      <c r="E18" s="2"/>
      <c r="F18" s="3"/>
      <c r="G18" s="3"/>
      <c r="H18" s="3" t="str">
        <f t="shared" si="0"/>
        <v/>
      </c>
      <c r="I18" s="1"/>
      <c r="K18" s="9">
        <v>300000</v>
      </c>
      <c r="L18">
        <f>ROUNDUP(K18/450,0)</f>
        <v>667</v>
      </c>
      <c r="M18" t="s">
        <v>26</v>
      </c>
    </row>
    <row r="19" spans="2:13" x14ac:dyDescent="0.4">
      <c r="B19" s="1"/>
      <c r="C19" s="8" t="s">
        <v>40</v>
      </c>
      <c r="D19" s="8"/>
      <c r="E19" s="2"/>
      <c r="F19" s="3"/>
      <c r="G19" s="3"/>
      <c r="H19" s="3">
        <f>H16*15%</f>
        <v>123415.34999999999</v>
      </c>
      <c r="I19" s="1" t="s">
        <v>41</v>
      </c>
    </row>
    <row r="20" spans="2:13" x14ac:dyDescent="0.4">
      <c r="B20" s="1"/>
      <c r="C20" s="8"/>
      <c r="D20" s="8"/>
      <c r="E20" s="2"/>
      <c r="F20" s="3"/>
      <c r="G20" s="3"/>
      <c r="H20" s="3" t="str">
        <f t="shared" si="0"/>
        <v/>
      </c>
      <c r="I20" s="1"/>
      <c r="K20" t="s">
        <v>24</v>
      </c>
      <c r="L20" t="s">
        <v>32</v>
      </c>
    </row>
    <row r="21" spans="2:13" x14ac:dyDescent="0.4">
      <c r="B21" s="1"/>
      <c r="C21" s="8" t="s">
        <v>42</v>
      </c>
      <c r="D21" s="8"/>
      <c r="E21" s="2"/>
      <c r="F21" s="3"/>
      <c r="G21" s="3"/>
      <c r="H21" s="3">
        <f>H16+H19</f>
        <v>946184.35</v>
      </c>
      <c r="I21" s="1" t="s">
        <v>47</v>
      </c>
      <c r="K21" s="7">
        <v>100000</v>
      </c>
      <c r="L21">
        <f>ROUNDUP(K21/270,0)</f>
        <v>371</v>
      </c>
    </row>
    <row r="22" spans="2:13" x14ac:dyDescent="0.4">
      <c r="B22" s="1"/>
      <c r="C22" s="8"/>
      <c r="D22" s="8"/>
      <c r="E22" s="2"/>
      <c r="F22" s="3"/>
      <c r="G22" s="3"/>
      <c r="H22" s="3" t="str">
        <f t="shared" si="0"/>
        <v/>
      </c>
      <c r="I22" s="1"/>
    </row>
    <row r="23" spans="2:13" x14ac:dyDescent="0.4">
      <c r="B23" s="1"/>
      <c r="C23" s="8"/>
      <c r="D23" s="8"/>
      <c r="E23" s="2"/>
      <c r="F23" s="3"/>
      <c r="G23" s="3"/>
      <c r="H23" s="3" t="str">
        <f t="shared" si="0"/>
        <v/>
      </c>
      <c r="I23" s="1"/>
      <c r="K23" s="12" t="s">
        <v>34</v>
      </c>
      <c r="L23" t="s">
        <v>43</v>
      </c>
    </row>
    <row r="24" spans="2:13" x14ac:dyDescent="0.4">
      <c r="B24" s="1"/>
      <c r="C24" s="8"/>
      <c r="D24" s="8"/>
      <c r="E24" s="2"/>
      <c r="F24" s="3"/>
      <c r="G24" s="3"/>
      <c r="H24" s="3" t="str">
        <f t="shared" si="0"/>
        <v/>
      </c>
      <c r="I24" s="1"/>
      <c r="K24" s="7">
        <v>50000</v>
      </c>
      <c r="L24">
        <f>ROUNDUP(K24/180,0)</f>
        <v>278</v>
      </c>
    </row>
    <row r="25" spans="2:13" x14ac:dyDescent="0.4">
      <c r="B25" s="1"/>
      <c r="C25" s="8"/>
      <c r="D25" s="8"/>
      <c r="E25" s="2"/>
      <c r="F25" s="3"/>
      <c r="G25" s="3"/>
      <c r="H25" s="3" t="str">
        <f t="shared" si="0"/>
        <v/>
      </c>
      <c r="I25" s="1"/>
    </row>
    <row r="26" spans="2:13" x14ac:dyDescent="0.4">
      <c r="B26" s="1"/>
      <c r="C26" s="8"/>
      <c r="D26" s="8"/>
      <c r="E26" s="2"/>
      <c r="F26" s="1"/>
      <c r="G26" s="1"/>
      <c r="H26" s="3" t="str">
        <f t="shared" si="0"/>
        <v/>
      </c>
      <c r="I26" s="1"/>
    </row>
    <row r="27" spans="2:13" x14ac:dyDescent="0.4">
      <c r="B27" s="1"/>
      <c r="C27" s="8"/>
      <c r="D27" s="8"/>
      <c r="E27" s="2"/>
      <c r="F27" s="1"/>
      <c r="G27" s="1"/>
      <c r="H27" s="3" t="str">
        <f t="shared" si="0"/>
        <v/>
      </c>
      <c r="I27" s="1"/>
    </row>
    <row r="28" spans="2:13" x14ac:dyDescent="0.4">
      <c r="B28" s="1"/>
      <c r="C28" s="8"/>
      <c r="D28" s="8"/>
      <c r="E28" s="2"/>
      <c r="F28" s="1"/>
      <c r="G28" s="1"/>
      <c r="H28" s="3" t="str">
        <f t="shared" si="0"/>
        <v/>
      </c>
      <c r="I28" s="1"/>
    </row>
    <row r="29" spans="2:13" x14ac:dyDescent="0.4">
      <c r="B29" s="1"/>
      <c r="C29" s="8"/>
      <c r="D29" s="8"/>
      <c r="E29" s="2"/>
      <c r="F29" s="1"/>
      <c r="G29" s="1"/>
      <c r="H29" s="3" t="str">
        <f t="shared" si="0"/>
        <v/>
      </c>
      <c r="I29" s="1"/>
    </row>
    <row r="30" spans="2:13" x14ac:dyDescent="0.4">
      <c r="B30" s="1"/>
      <c r="C30" s="8"/>
      <c r="D30" s="8"/>
      <c r="E30" s="2"/>
      <c r="F30" s="1"/>
      <c r="G30" s="1"/>
      <c r="H30" s="3" t="str">
        <f t="shared" si="0"/>
        <v/>
      </c>
      <c r="I30" s="1"/>
    </row>
    <row r="31" spans="2:13" x14ac:dyDescent="0.4">
      <c r="B31" s="1"/>
      <c r="C31" s="8"/>
      <c r="D31" s="8"/>
      <c r="E31" s="2"/>
      <c r="F31" s="1"/>
      <c r="G31" s="1"/>
      <c r="H31" s="3" t="str">
        <f t="shared" si="0"/>
        <v/>
      </c>
      <c r="I31" s="1"/>
    </row>
    <row r="32" spans="2:13" x14ac:dyDescent="0.4">
      <c r="B32" s="1"/>
      <c r="C32" s="8"/>
      <c r="D32" s="8"/>
      <c r="E32" s="2"/>
      <c r="F32" s="1"/>
      <c r="G32" s="1"/>
      <c r="H32" s="3" t="str">
        <f t="shared" si="0"/>
        <v/>
      </c>
      <c r="I32" s="1"/>
    </row>
    <row r="33" spans="2:9" x14ac:dyDescent="0.4">
      <c r="B33" s="1"/>
      <c r="C33" s="8"/>
      <c r="D33" s="8"/>
      <c r="E33" s="2"/>
      <c r="F33" s="1"/>
      <c r="G33" s="1"/>
      <c r="H33" s="3" t="str">
        <f t="shared" si="0"/>
        <v/>
      </c>
      <c r="I33" s="1"/>
    </row>
    <row r="34" spans="2:9" x14ac:dyDescent="0.4">
      <c r="B34" s="1"/>
      <c r="C34" s="8"/>
      <c r="D34" s="8"/>
      <c r="E34" s="2"/>
      <c r="F34" s="1"/>
      <c r="G34" s="1"/>
      <c r="H34" s="3" t="str">
        <f t="shared" si="0"/>
        <v/>
      </c>
      <c r="I34" s="1"/>
    </row>
    <row r="35" spans="2:9" x14ac:dyDescent="0.4">
      <c r="B35" s="1"/>
      <c r="C35" s="8"/>
      <c r="D35" s="8"/>
      <c r="E35" s="2"/>
      <c r="F35" s="1"/>
      <c r="G35" s="1"/>
      <c r="H35" s="3" t="str">
        <f t="shared" si="0"/>
        <v/>
      </c>
      <c r="I35" s="1"/>
    </row>
    <row r="36" spans="2:9" x14ac:dyDescent="0.4">
      <c r="B36" s="1"/>
      <c r="C36" s="8"/>
      <c r="D36" s="8"/>
      <c r="E36" s="2"/>
      <c r="F36" s="1"/>
      <c r="G36" s="1"/>
      <c r="H36" s="3" t="str">
        <f t="shared" si="0"/>
        <v/>
      </c>
      <c r="I36" s="1"/>
    </row>
    <row r="37" spans="2:9" x14ac:dyDescent="0.4">
      <c r="B37" s="1"/>
      <c r="C37" s="8"/>
      <c r="D37" s="8"/>
      <c r="E37" s="2"/>
      <c r="F37" s="1"/>
      <c r="G37" s="1"/>
      <c r="H37" s="3" t="str">
        <f t="shared" si="0"/>
        <v/>
      </c>
      <c r="I37" s="1"/>
    </row>
    <row r="38" spans="2:9" x14ac:dyDescent="0.4">
      <c r="B38" s="1"/>
      <c r="C38" s="8"/>
      <c r="D38" s="8"/>
      <c r="E38" s="2"/>
      <c r="F38" s="1"/>
      <c r="G38" s="1"/>
      <c r="H38" s="3" t="str">
        <f t="shared" si="0"/>
        <v/>
      </c>
      <c r="I38" s="1"/>
    </row>
    <row r="39" spans="2:9" x14ac:dyDescent="0.4">
      <c r="B39" s="1"/>
      <c r="C39" s="8"/>
      <c r="D39" s="8"/>
      <c r="E39" s="2"/>
      <c r="F39" s="1"/>
      <c r="G39" s="1"/>
      <c r="H39" s="3" t="str">
        <f t="shared" si="0"/>
        <v/>
      </c>
      <c r="I39" s="1"/>
    </row>
    <row r="40" spans="2:9" x14ac:dyDescent="0.4">
      <c r="H40" s="13">
        <f>SUM(H4:H16)</f>
        <v>1645538</v>
      </c>
    </row>
  </sheetData>
  <phoneticPr fontId="2"/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エンタ</dc:creator>
  <cp:lastModifiedBy>フィフォウィ ファカフォ</cp:lastModifiedBy>
  <cp:lastPrinted>2023-08-26T10:52:16Z</cp:lastPrinted>
  <dcterms:created xsi:type="dcterms:W3CDTF">2023-08-26T10:50:42Z</dcterms:created>
  <dcterms:modified xsi:type="dcterms:W3CDTF">2023-08-26T13:43:25Z</dcterms:modified>
</cp:coreProperties>
</file>